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1d745ea65b719b6/Focused/"/>
    </mc:Choice>
  </mc:AlternateContent>
  <xr:revisionPtr revIDLastSave="76" documentId="8_{8F78B42D-A107-4479-982D-E7DAEF301A8E}" xr6:coauthVersionLast="47" xr6:coauthVersionMax="47" xr10:uidLastSave="{BFEB643D-EC65-4751-9641-9DEAEDCA1EFF}"/>
  <bookViews>
    <workbookView xWindow="-120" yWindow="-120" windowWidth="20730" windowHeight="11040" xr2:uid="{00000000-000D-0000-FFFF-FFFF00000000}"/>
  </bookViews>
  <sheets>
    <sheet name="Profit Simulator" sheetId="1" r:id="rId1"/>
    <sheet name="Lever Analysis" sheetId="2" r:id="rId2"/>
    <sheet name="Instructions" sheetId="3" r:id="rId3"/>
    <sheet name="12 Improvement Areas" sheetId="4" r:id="rId4"/>
    <sheet name="90-Day Roadma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4" l="1"/>
  <c r="B27" i="4"/>
  <c r="B26" i="4"/>
  <c r="B25" i="4"/>
  <c r="B24" i="4"/>
  <c r="B29" i="4" s="1"/>
  <c r="E8" i="2"/>
  <c r="D8" i="2"/>
  <c r="C8" i="2"/>
  <c r="B8" i="2"/>
  <c r="A8" i="2"/>
  <c r="E7" i="2"/>
  <c r="D7" i="2"/>
  <c r="C7" i="2"/>
  <c r="B7" i="2"/>
  <c r="A7" i="2"/>
  <c r="E6" i="2"/>
  <c r="D6" i="2"/>
  <c r="C6" i="2"/>
  <c r="B6" i="2"/>
  <c r="A6" i="2"/>
  <c r="E5" i="2"/>
  <c r="D5" i="2"/>
  <c r="C5" i="2"/>
  <c r="B5" i="2"/>
  <c r="A5" i="2"/>
  <c r="E4" i="2"/>
  <c r="D4" i="2"/>
  <c r="C4" i="2"/>
  <c r="B4" i="2"/>
  <c r="A4" i="2"/>
  <c r="B37" i="1"/>
  <c r="D33" i="1"/>
  <c r="E33" i="1" s="1"/>
  <c r="D32" i="1"/>
  <c r="E32" i="1" s="1"/>
  <c r="D31" i="1"/>
  <c r="E31" i="1" s="1"/>
  <c r="D30" i="1"/>
  <c r="E30" i="1" s="1"/>
  <c r="D29" i="1"/>
  <c r="E29" i="1" s="1"/>
  <c r="D28" i="1"/>
  <c r="E28" i="1" s="1"/>
  <c r="D27" i="1"/>
  <c r="E27" i="1" s="1"/>
  <c r="D26" i="1"/>
  <c r="E26" i="1" s="1"/>
  <c r="E25" i="1"/>
  <c r="D25" i="1"/>
  <c r="D24" i="1"/>
  <c r="E24" i="1" s="1"/>
  <c r="E23" i="1"/>
  <c r="D23" i="1"/>
  <c r="F22" i="1"/>
  <c r="E22" i="1"/>
  <c r="D22" i="1"/>
  <c r="D14" i="1"/>
  <c r="D13" i="1"/>
  <c r="C13" i="1"/>
  <c r="C14" i="1" s="1"/>
  <c r="B13" i="1"/>
  <c r="B14" i="1" s="1"/>
  <c r="D9" i="1"/>
  <c r="D8" i="1"/>
  <c r="D7" i="1"/>
  <c r="G6" i="1"/>
  <c r="D6" i="1"/>
  <c r="G5" i="1"/>
  <c r="D5" i="1"/>
  <c r="F33" i="1" l="1"/>
  <c r="G33" i="1"/>
  <c r="F32" i="1"/>
  <c r="G32" i="1"/>
  <c r="F31" i="1"/>
  <c r="F30" i="1"/>
  <c r="F29" i="1"/>
  <c r="F28" i="1"/>
  <c r="F27" i="1"/>
  <c r="F26" i="1"/>
  <c r="F25" i="1"/>
  <c r="F24" i="1"/>
  <c r="F23" i="1"/>
  <c r="G7" i="1"/>
  <c r="H6" i="1"/>
  <c r="H5" i="1"/>
  <c r="C15" i="1" l="1"/>
  <c r="D15" i="1"/>
  <c r="F5" i="2"/>
  <c r="G5" i="2" s="1"/>
  <c r="B15" i="1"/>
  <c r="F4" i="2"/>
  <c r="G4" i="2" s="1"/>
  <c r="F6" i="2"/>
  <c r="G6" i="2" s="1"/>
  <c r="F7" i="2"/>
  <c r="G7" i="2" s="1"/>
  <c r="F8" i="2"/>
  <c r="G8" i="2" s="1"/>
  <c r="H7" i="1"/>
  <c r="H8" i="1"/>
  <c r="G12" i="1"/>
  <c r="B38" i="1"/>
  <c r="G31" i="1"/>
  <c r="G30" i="1"/>
  <c r="G29" i="1"/>
  <c r="G28" i="1"/>
  <c r="G27" i="1"/>
  <c r="G26" i="1"/>
  <c r="G25" i="1"/>
  <c r="G24" i="1"/>
  <c r="G23" i="1"/>
  <c r="G22" i="1"/>
  <c r="H9" i="1" l="1"/>
  <c r="G13" i="1"/>
  <c r="G14" i="1"/>
  <c r="B39" i="1"/>
  <c r="B40" i="1"/>
</calcChain>
</file>

<file path=xl/sharedStrings.xml><?xml version="1.0" encoding="utf-8"?>
<sst xmlns="http://schemas.openxmlformats.org/spreadsheetml/2006/main" count="275" uniqueCount="177">
  <si>
    <t>PROFIT ACCELERATION SIMULATOR</t>
  </si>
  <si>
    <t>See how small improvements in five business drivers compound into revenue and profit growth.</t>
  </si>
  <si>
    <t>BUSINESS DRIVER</t>
  </si>
  <si>
    <t>CURRENT</t>
  </si>
  <si>
    <t>IMPROVEMENT</t>
  </si>
  <si>
    <t>IMPROVED</t>
  </si>
  <si>
    <t>RESULT</t>
  </si>
  <si>
    <t>Annual Leads</t>
  </si>
  <si>
    <t>Customers</t>
  </si>
  <si>
    <t>Conversion Rate</t>
  </si>
  <si>
    <t>Annual Revenue</t>
  </si>
  <si>
    <t>Transactions / Customer / Year</t>
  </si>
  <si>
    <t>Annual Profit</t>
  </si>
  <si>
    <t>Average Transaction Value</t>
  </si>
  <si>
    <t>Revenue Increase</t>
  </si>
  <si>
    <t>—</t>
  </si>
  <si>
    <t>Profit Margin</t>
  </si>
  <si>
    <t>Profit Increase</t>
  </si>
  <si>
    <t>GROWTH METRIC</t>
  </si>
  <si>
    <t>VALUE</t>
  </si>
  <si>
    <t>INTERPRETATION</t>
  </si>
  <si>
    <t>QUICK SCENARIOS</t>
  </si>
  <si>
    <t>Revenue Growth %</t>
  </si>
  <si>
    <t>Compounded effect of all five improvements</t>
  </si>
  <si>
    <t>Revenue</t>
  </si>
  <si>
    <t>Profit Growth %</t>
  </si>
  <si>
    <t>Bottom-line impact after margin improvement</t>
  </si>
  <si>
    <t>Profit</t>
  </si>
  <si>
    <t>Profit Multiplier</t>
  </si>
  <si>
    <t>Improved profit ÷ current profit</t>
  </si>
  <si>
    <t>Profit Growth</t>
  </si>
  <si>
    <t>Use the yellow cells to enter the business's current numbers and the desired improvement for each driver. The improved results recalculate automatically. Small gains compound because the drivers multiply together.</t>
  </si>
  <si>
    <t>12 STRATEGY DRIVERS — ESTIMATED IMPACT</t>
  </si>
  <si>
    <t>STRATEGY</t>
  </si>
  <si>
    <t>PRIMARY BUSINESS DRIVER</t>
  </si>
  <si>
    <t>EST. IMPROVEMENT</t>
  </si>
  <si>
    <t>CURRENT BASE</t>
  </si>
  <si>
    <t>IMPROVED BASE</t>
  </si>
  <si>
    <t>EST. REVENUE IMPACT</t>
  </si>
  <si>
    <t>EST. PROFIT IMPACT</t>
  </si>
  <si>
    <t>SELECT</t>
  </si>
  <si>
    <t>Yes</t>
  </si>
  <si>
    <t>STRATEGY SUMMARY</t>
  </si>
  <si>
    <t>WHAT IT MEANS</t>
  </si>
  <si>
    <t>Selected Strategies</t>
  </si>
  <si>
    <t>Number of strategies currently included</t>
  </si>
  <si>
    <t>Sum of Isolated Revenue Opportunities</t>
  </si>
  <si>
    <t>Directional only; isolated impacts are not additive when strategies overlap</t>
  </si>
  <si>
    <t>Sum of Isolated Profit Opportunities</t>
  </si>
  <si>
    <t>Directional only; use the core simulator for compounded scenario modeling</t>
  </si>
  <si>
    <t>Largest Single Profit Opportunity</t>
  </si>
  <si>
    <t>Helps identify the highest-value starting point</t>
  </si>
  <si>
    <t>INDIVIDUAL LEVER IMPACT</t>
  </si>
  <si>
    <t>Driver</t>
  </si>
  <si>
    <t>Current</t>
  </si>
  <si>
    <t>Improvement</t>
  </si>
  <si>
    <t>Improved</t>
  </si>
  <si>
    <t>Profit if Only This Changes</t>
  </si>
  <si>
    <t>Profit Gain</t>
  </si>
  <si>
    <t>Gain %</t>
  </si>
  <si>
    <t>HOW TO USE THE PROFIT ACCELERATION WORKBOOK</t>
  </si>
  <si>
    <t>STEP</t>
  </si>
  <si>
    <t>ACTION</t>
  </si>
  <si>
    <t>WHAT TO DO</t>
  </si>
  <si>
    <t>1</t>
  </si>
  <si>
    <t>Enter current business numbers</t>
  </si>
  <si>
    <t>On the Profit Simulator tab, replace the yellow CURRENT cells with the client's actual figures.</t>
  </si>
  <si>
    <t>2</t>
  </si>
  <si>
    <t>Enter improvement assumptions</t>
  </si>
  <si>
    <t>Enter the realistic percentage improvement you want to test for each of the five drivers.</t>
  </si>
  <si>
    <t>3</t>
  </si>
  <si>
    <t>Review compounded results</t>
  </si>
  <si>
    <t>The green IMPROVED cells and right-side KPI panel show the new annual revenue and profit.</t>
  </si>
  <si>
    <t>4</t>
  </si>
  <si>
    <t>Compare individual levers</t>
  </si>
  <si>
    <t>The Lever Analysis tab isolates each driver so you can see which improvement creates the largest profit gain.</t>
  </si>
  <si>
    <t>5</t>
  </si>
  <si>
    <t>Use quick scenarios</t>
  </si>
  <si>
    <t>The 5%, 10%, and 25% scenarios show how equal improvements across all five drivers compound.</t>
  </si>
  <si>
    <t>Model equation: Annual Profit = Leads × Conversion Rate × Transactions per Customer × Average Transaction Value × Profit Margin. Because the five drivers multiply together, incremental improvements compound rather than simply add.</t>
  </si>
  <si>
    <t>Reconstruction note: the linked simulator is a JavaScript application that does not expose its screen contents to a standard web reader. This workbook reproduces the publicly documented Profit Acceleration Simulator mechanics: leads, conversion rate, transaction frequency, average sale, and profit margin, with compounded improvement scenarios.</t>
  </si>
  <si>
    <t>Reference</t>
  </si>
  <si>
    <t>https://app.profitaccelerationsoftware.com/simulator/857f6187-f426-44ae-a00a-3e0a852e6efd</t>
  </si>
  <si>
    <t>NEW: Use the '12 Improvement Areas' tab to assess the client's business across the JumpStart 12 categories. Score each area from 1-5, assign priority, document the issue/opportunity, and define the recommended action. Then move selected priorities to the '90-Day Roadmap' tab for implementation.</t>
  </si>
  <si>
    <t>TRANSFORMATION GROWTH | 12 AREAS FOR PROFIT IMPROVEMENT</t>
  </si>
  <si>
    <t>Score each area, identify the opportunity, assign a priority, and convert the assessment into a focused client roadmap.</t>
  </si>
  <si>
    <t>Client / Company</t>
  </si>
  <si>
    <t>Advisor</t>
  </si>
  <si>
    <t>Transformation Growth</t>
  </si>
  <si>
    <t>Assessment Date</t>
  </si>
  <si>
    <t>#</t>
  </si>
  <si>
    <t>Improvement Area</t>
  </si>
  <si>
    <t>What We Are Assessing</t>
  </si>
  <si>
    <t>Score
1-5</t>
  </si>
  <si>
    <t>Priority</t>
  </si>
  <si>
    <t>Current Issue / Opportunity</t>
  </si>
  <si>
    <t>Recommended Action</t>
  </si>
  <si>
    <t>Owner</t>
  </si>
  <si>
    <t>Target Date</t>
  </si>
  <si>
    <t>Primary Profit Lever</t>
  </si>
  <si>
    <t>Status</t>
  </si>
  <si>
    <t>Reduce unnecessary operating costs without damaging capacity, service, or growth.</t>
  </si>
  <si>
    <t>Medium</t>
  </si>
  <si>
    <t>Not Started</t>
  </si>
  <si>
    <t>Clarify why the ideal customer should choose this business instead of alternatives.</t>
  </si>
  <si>
    <t>Make the core offer more attractive, lower-risk, and easier for prospects to say yes to.</t>
  </si>
  <si>
    <t>Test whether pricing reflects value and whether modest increases can improve profit.</t>
  </si>
  <si>
    <t>Avg. Transaction Value</t>
  </si>
  <si>
    <t>Increase the value of each customer transaction with relevant add-ons or upgrades.</t>
  </si>
  <si>
    <t>Combine products or services to increase perceived value and transaction size.</t>
  </si>
  <si>
    <t>Recover otherwise-lost sales with a lower-cost or simplified alternative.</t>
  </si>
  <si>
    <t>Add logical revenue streams that existing customers already need or want.</t>
  </si>
  <si>
    <t>Transactions / Customer</t>
  </si>
  <si>
    <t>Create referral or partnership channels that reach qualified prospects efficiently.</t>
  </si>
  <si>
    <t>Build systematic follow-up that nurtures prospects and reactivates customers.</t>
  </si>
  <si>
    <t>Conversion / Frequency</t>
  </si>
  <si>
    <t>Increase the number and quality of prospects entering the sales pipeline.</t>
  </si>
  <si>
    <t>Improve website, search, social, email, content, and digital conversion pathways.</t>
  </si>
  <si>
    <t>Leads / Conversion</t>
  </si>
  <si>
    <t>ASSESSMENT SUMMARY</t>
  </si>
  <si>
    <t>GUIDE</t>
  </si>
  <si>
    <t>CLIENT ROADMAP</t>
  </si>
  <si>
    <t>SCORING GUIDE</t>
  </si>
  <si>
    <t>Average Score</t>
  </si>
  <si>
    <t>5.0 = highly developed</t>
  </si>
  <si>
    <t>Start with the lowest-scoring, highest-priority areas.</t>
  </si>
  <si>
    <t>Score</t>
  </si>
  <si>
    <t>Meaning</t>
  </si>
  <si>
    <t>High-Priority Areas</t>
  </si>
  <si>
    <t>Prioritize these in the roadmap</t>
  </si>
  <si>
    <t>Limit active priorities so execution stays focused.</t>
  </si>
  <si>
    <t>Major weakness / not in place</t>
  </si>
  <si>
    <t>High</t>
  </si>
  <si>
    <t>Immediate attention</t>
  </si>
  <si>
    <t>Areas In Progress</t>
  </si>
  <si>
    <t>Active implementation</t>
  </si>
  <si>
    <t>Assign a clear owner and target date.</t>
  </si>
  <si>
    <t>Weak / inconsistent</t>
  </si>
  <si>
    <t>Important, schedule it</t>
  </si>
  <si>
    <t>Areas Completed</t>
  </si>
  <si>
    <t>Implemented / embedded</t>
  </si>
  <si>
    <t>Re-score completed areas after results are measured.</t>
  </si>
  <si>
    <t>Adequate but improvable</t>
  </si>
  <si>
    <t>Low</t>
  </si>
  <si>
    <t>Monitor / later phase</t>
  </si>
  <si>
    <t>Lowest Score</t>
  </si>
  <si>
    <t>1.0 = greatest gap</t>
  </si>
  <si>
    <t>Use the Profit Simulator to quantify financial impact.</t>
  </si>
  <si>
    <t>Strong and repeatable</t>
  </si>
  <si>
    <t>Improvement Opportunity %</t>
  </si>
  <si>
    <t>Higher % = more improvement potential</t>
  </si>
  <si>
    <t>Turn selected actions into a 90-day implementation plan.</t>
  </si>
  <si>
    <t>Optimized / best practice</t>
  </si>
  <si>
    <t>Source for the 12 improvement areas: Profit Acceleration / JumpStart 12 materials. https://go.focused.com/profit-acceleration | https://profitshedload.com/elite-shedload-collective-business-coaching</t>
  </si>
  <si>
    <t>TRANSFORMATION GROWTH | 90-DAY PROFIT IMPROVEMENT ROADMAP</t>
  </si>
  <si>
    <t>Move the highest-value opportunities from the 12-area assessment into accountable 30/60/90-day execution.</t>
  </si>
  <si>
    <t>Phase</t>
  </si>
  <si>
    <t>Specific Action</t>
  </si>
  <si>
    <t>Start Date</t>
  </si>
  <si>
    <t>Metric</t>
  </si>
  <si>
    <t>Baseline</t>
  </si>
  <si>
    <t>Target</t>
  </si>
  <si>
    <t>Days 1-30</t>
  </si>
  <si>
    <t>Days 31-60</t>
  </si>
  <si>
    <t>Days 61-90</t>
  </si>
  <si>
    <t>Cost Optimization</t>
  </si>
  <si>
    <t>Offer Strategy</t>
  </si>
  <si>
    <t>Value Upgrade</t>
  </si>
  <si>
    <t>Price Optimization</t>
  </si>
  <si>
    <t>Competitive Advantage</t>
  </si>
  <si>
    <t>Solution Packaging</t>
  </si>
  <si>
    <t>Entry-Level Options</t>
  </si>
  <si>
    <t>Offering Expansion</t>
  </si>
  <si>
    <t>Growth Partnerships</t>
  </si>
  <si>
    <t>Relationship Marketing</t>
  </si>
  <si>
    <t>Prospect Acquisition</t>
  </si>
  <si>
    <t>Online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</si>
</sst>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\$#,##0.00"/>
    <numFmt numFmtId="166" formatCode="\$#,##0"/>
    <numFmt numFmtId="167" formatCode="0.00&quot;x&quot;"/>
    <numFmt numFmtId="168" formatCode="0.0"/>
    <numFmt numFmtId="169" formatCode="mm/dd/yyyy"/>
  </numFmts>
  <fonts count="14">
    <font>
      <sz val="11"/>
      <name val="Carlito"/>
    </font>
    <font>
      <b/>
      <sz val="18"/>
      <color rgb="FFFFFFFF"/>
      <name val="Times New Roman"/>
      <family val="1"/>
    </font>
    <font>
      <sz val="11"/>
      <name val="Times New Roman"/>
      <family val="1"/>
    </font>
    <font>
      <i/>
      <sz val="11"/>
      <color rgb="FF17365D"/>
      <name val="Times New Roman"/>
      <family val="1"/>
    </font>
    <font>
      <b/>
      <sz val="11"/>
      <color rgb="FFFFFFFF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i/>
      <sz val="11"/>
      <color rgb="FF555555"/>
      <name val="Times New Roman"/>
      <family val="1"/>
    </font>
    <font>
      <b/>
      <sz val="15"/>
      <color rgb="FFFFFFFF"/>
      <name val="Times New Roman"/>
      <family val="1"/>
    </font>
    <font>
      <sz val="11"/>
      <color rgb="FF0000FF"/>
      <name val="Times New Roman"/>
      <family val="1"/>
    </font>
    <font>
      <b/>
      <sz val="16"/>
      <color rgb="FFFFFFFF"/>
      <name val="Times New Roman"/>
      <family val="1"/>
    </font>
    <font>
      <b/>
      <sz val="11"/>
      <color rgb="FF385723"/>
      <name val="Times New Roman"/>
      <family val="1"/>
    </font>
    <font>
      <b/>
      <sz val="11"/>
      <color rgb="FF17365D"/>
      <name val="Times New Roman"/>
      <family val="1"/>
    </font>
    <font>
      <b/>
      <sz val="17"/>
      <color rgb="FFFFFFFF"/>
      <name val="Times New Roman"/>
      <family val="1"/>
    </font>
  </fonts>
  <fills count="23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4472C4"/>
      </patternFill>
    </fill>
    <fill>
      <patternFill patternType="solid">
        <fgColor rgb="FFF3F6FA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EAF2F8"/>
      </patternFill>
    </fill>
    <fill>
      <patternFill patternType="solid">
        <fgColor rgb="FF70AD47"/>
      </patternFill>
    </fill>
    <fill>
      <patternFill patternType="solid">
        <fgColor rgb="FF5B9BD5"/>
      </patternFill>
    </fill>
    <fill>
      <patternFill patternType="solid">
        <fgColor rgb="FFF8F9FA"/>
      </patternFill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F3F6FA"/>
      </patternFill>
    </fill>
    <fill>
      <patternFill patternType="solid">
        <fgColor rgb="FFFFF2CC"/>
      </patternFill>
    </fill>
    <fill>
      <patternFill patternType="solid">
        <fgColor rgb="FF4472C4"/>
      </patternFill>
    </fill>
    <fill>
      <patternFill patternType="solid">
        <fgColor rgb="FF70AD47"/>
      </patternFill>
    </fill>
    <fill>
      <patternFill patternType="solid">
        <fgColor rgb="FF5B9BD5"/>
      </patternFill>
    </fill>
    <fill>
      <patternFill patternType="solid">
        <fgColor rgb="FF17365D"/>
      </patternFill>
    </fill>
    <fill>
      <patternFill patternType="solid">
        <fgColor rgb="FF4472C4"/>
      </patternFill>
    </fill>
    <fill>
      <patternFill patternType="solid">
        <fgColor rgb="FFFFF2CC"/>
      </patternFill>
    </fill>
    <fill>
      <patternFill patternType="solid">
        <fgColor rgb="FF70AD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5" fillId="5" borderId="0" xfId="0" applyFont="1" applyFill="1"/>
    <xf numFmtId="0" fontId="4" fillId="9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9" fontId="4" fillId="10" borderId="0" xfId="0" applyNumberFormat="1" applyFont="1" applyFill="1" applyAlignment="1">
      <alignment horizontal="center"/>
    </xf>
    <xf numFmtId="164" fontId="2" fillId="0" borderId="0" xfId="0" applyNumberFormat="1" applyFont="1"/>
    <xf numFmtId="166" fontId="2" fillId="0" borderId="0" xfId="0" applyNumberFormat="1" applyFont="1"/>
    <xf numFmtId="0" fontId="7" fillId="11" borderId="0" xfId="0" applyFont="1" applyFill="1" applyAlignment="1">
      <alignment vertical="center" wrapText="1"/>
    </xf>
    <xf numFmtId="0" fontId="8" fillId="19" borderId="0" xfId="0" applyFont="1" applyFill="1" applyAlignment="1">
      <alignment horizontal="center" vertical="center"/>
    </xf>
    <xf numFmtId="0" fontId="4" fillId="20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9" fillId="21" borderId="0" xfId="0" applyFont="1" applyFill="1"/>
    <xf numFmtId="0" fontId="10" fillId="2" borderId="0" xfId="0" applyFont="1" applyFill="1" applyAlignment="1">
      <alignment horizontal="center"/>
    </xf>
    <xf numFmtId="0" fontId="4" fillId="4" borderId="0" xfId="0" applyFont="1" applyFill="1" applyAlignment="1">
      <alignment horizontal="center" wrapText="1"/>
    </xf>
    <xf numFmtId="3" fontId="2" fillId="0" borderId="0" xfId="0" applyNumberFormat="1" applyFont="1"/>
    <xf numFmtId="166" fontId="2" fillId="7" borderId="0" xfId="0" applyNumberFormat="1" applyFont="1" applyFill="1"/>
    <xf numFmtId="164" fontId="2" fillId="7" borderId="0" xfId="0" applyNumberFormat="1" applyFont="1" applyFill="1"/>
    <xf numFmtId="2" fontId="2" fillId="0" borderId="0" xfId="0" applyNumberFormat="1" applyFont="1"/>
    <xf numFmtId="165" fontId="2" fillId="0" borderId="0" xfId="0" applyNumberFormat="1" applyFont="1"/>
    <xf numFmtId="0" fontId="5" fillId="0" borderId="0" xfId="0" applyFont="1" applyAlignment="1">
      <alignment horizontal="center" wrapText="1"/>
    </xf>
    <xf numFmtId="0" fontId="11" fillId="7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12" fillId="13" borderId="0" xfId="0" applyFont="1" applyFill="1" applyAlignment="1">
      <alignment vertical="center" wrapText="1"/>
    </xf>
    <xf numFmtId="0" fontId="13" fillId="12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/>
    </xf>
    <xf numFmtId="0" fontId="5" fillId="14" borderId="0" xfId="0" applyFont="1" applyFill="1"/>
    <xf numFmtId="0" fontId="9" fillId="15" borderId="0" xfId="0" applyFont="1" applyFill="1"/>
    <xf numFmtId="0" fontId="4" fillId="16" borderId="0" xfId="0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0" fontId="4" fillId="17" borderId="0" xfId="0" applyFont="1" applyFill="1" applyAlignment="1">
      <alignment horizontal="center"/>
    </xf>
    <xf numFmtId="0" fontId="4" fillId="18" borderId="0" xfId="0" applyFont="1" applyFill="1" applyAlignment="1">
      <alignment horizontal="center"/>
    </xf>
    <xf numFmtId="168" fontId="2" fillId="0" borderId="0" xfId="0" applyNumberFormat="1" applyFont="1"/>
    <xf numFmtId="0" fontId="5" fillId="14" borderId="0" xfId="0" applyFont="1" applyFill="1" applyAlignment="1">
      <alignment wrapText="1"/>
    </xf>
    <xf numFmtId="1" fontId="2" fillId="0" borderId="0" xfId="0" applyNumberFormat="1" applyFont="1"/>
    <xf numFmtId="0" fontId="7" fillId="15" borderId="0" xfId="0" applyFont="1" applyFill="1" applyAlignment="1">
      <alignment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4" fillId="17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13" fillId="12" borderId="0" xfId="0" applyFont="1" applyFill="1" applyAlignment="1">
      <alignment horizontal="center"/>
    </xf>
    <xf numFmtId="0" fontId="4" fillId="16" borderId="0" xfId="0" applyFont="1" applyFill="1" applyAlignment="1">
      <alignment horizontal="center" wrapText="1"/>
    </xf>
    <xf numFmtId="0" fontId="9" fillId="0" borderId="0" xfId="0" applyFont="1"/>
    <xf numFmtId="169" fontId="9" fillId="0" borderId="0" xfId="0" applyNumberFormat="1" applyFont="1"/>
    <xf numFmtId="164" fontId="9" fillId="21" borderId="0" xfId="0" applyNumberFormat="1" applyFont="1" applyFill="1" applyAlignment="1">
      <alignment horizontal="center"/>
    </xf>
    <xf numFmtId="0" fontId="2" fillId="0" borderId="0" xfId="0" applyFont="1" applyAlignment="1">
      <alignment horizontal="left" wrapText="1"/>
    </xf>
    <xf numFmtId="0" fontId="5" fillId="0" borderId="0" xfId="0" applyFont="1"/>
    <xf numFmtId="166" fontId="5" fillId="0" borderId="0" xfId="0" applyNumberFormat="1" applyFont="1"/>
    <xf numFmtId="0" fontId="4" fillId="22" borderId="0" xfId="0" applyFont="1" applyFill="1" applyAlignment="1">
      <alignment horizontal="center"/>
    </xf>
    <xf numFmtId="0" fontId="4" fillId="22" borderId="0" xfId="0" applyFont="1" applyFill="1" applyAlignment="1">
      <alignment horizontal="center"/>
    </xf>
    <xf numFmtId="3" fontId="2" fillId="6" borderId="0" xfId="0" applyNumberFormat="1" applyFont="1" applyFill="1" applyAlignment="1">
      <alignment horizontal="center"/>
    </xf>
    <xf numFmtId="164" fontId="2" fillId="6" borderId="0" xfId="0" applyNumberFormat="1" applyFont="1" applyFill="1" applyAlignment="1">
      <alignment horizontal="center"/>
    </xf>
    <xf numFmtId="3" fontId="5" fillId="7" borderId="0" xfId="0" applyNumberFormat="1" applyFont="1" applyFill="1" applyAlignment="1">
      <alignment horizontal="center"/>
    </xf>
    <xf numFmtId="164" fontId="5" fillId="7" borderId="0" xfId="0" applyNumberFormat="1" applyFont="1" applyFill="1" applyAlignment="1">
      <alignment horizontal="center"/>
    </xf>
    <xf numFmtId="2" fontId="2" fillId="6" borderId="0" xfId="0" applyNumberFormat="1" applyFont="1" applyFill="1" applyAlignment="1">
      <alignment horizontal="center"/>
    </xf>
    <xf numFmtId="2" fontId="5" fillId="7" borderId="0" xfId="0" applyNumberFormat="1" applyFont="1" applyFill="1" applyAlignment="1">
      <alignment horizontal="center"/>
    </xf>
    <xf numFmtId="165" fontId="2" fillId="6" borderId="0" xfId="0" applyNumberFormat="1" applyFont="1" applyFill="1" applyAlignment="1">
      <alignment horizontal="center"/>
    </xf>
    <xf numFmtId="165" fontId="5" fillId="7" borderId="0" xfId="0" applyNumberFormat="1" applyFont="1" applyFill="1" applyAlignment="1">
      <alignment horizontal="center"/>
    </xf>
    <xf numFmtId="166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5" fillId="8" borderId="0" xfId="0" applyNumberFormat="1" applyFont="1" applyFill="1" applyAlignment="1">
      <alignment horizontal="center"/>
    </xf>
    <xf numFmtId="166" fontId="5" fillId="8" borderId="0" xfId="0" applyNumberFormat="1" applyFont="1" applyFill="1" applyAlignment="1">
      <alignment horizontal="center"/>
    </xf>
    <xf numFmtId="166" fontId="6" fillId="7" borderId="0" xfId="0" applyNumberFormat="1" applyFont="1" applyFill="1" applyAlignment="1">
      <alignment horizontal="center"/>
    </xf>
    <xf numFmtId="167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Profit Gain by Individual Lever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Current</c:v>
          </c:tx>
          <c:invertIfNegative val="1"/>
          <c:cat>
            <c:strRef>
              <c:f>'Lever Analysis'!$A$4:$A$8</c:f>
              <c:strCache>
                <c:ptCount val="5"/>
                <c:pt idx="0">
                  <c:v>Annual Leads</c:v>
                </c:pt>
                <c:pt idx="1">
                  <c:v>Conversion Rate</c:v>
                </c:pt>
                <c:pt idx="2">
                  <c:v>Transactions / Customer / Year</c:v>
                </c:pt>
                <c:pt idx="3">
                  <c:v>Average Transaction Value</c:v>
                </c:pt>
                <c:pt idx="4">
                  <c:v>Profit Margin</c:v>
                </c:pt>
              </c:strCache>
            </c:strRef>
          </c:cat>
          <c:val>
            <c:numRef>
              <c:f>'Lever Analysis'!$B$4:$B$8</c:f>
              <c:numCache>
                <c:formatCode>0.0%</c:formatCode>
                <c:ptCount val="5"/>
                <c:pt idx="0" formatCode="#,##0">
                  <c:v>1000</c:v>
                </c:pt>
                <c:pt idx="1">
                  <c:v>0.25</c:v>
                </c:pt>
                <c:pt idx="2" formatCode="0.00">
                  <c:v>10</c:v>
                </c:pt>
                <c:pt idx="3" formatCode="\$#,##0.00">
                  <c:v>100</c:v>
                </c:pt>
                <c:pt idx="4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C9-413B-AC37-BB88E4788342}"/>
            </c:ext>
          </c:extLst>
        </c:ser>
        <c:ser>
          <c:idx val="1"/>
          <c:order val="1"/>
          <c:tx>
            <c:v>Improvement</c:v>
          </c:tx>
          <c:invertIfNegative val="1"/>
          <c:cat>
            <c:strRef>
              <c:f>'Lever Analysis'!$A$4:$A$8</c:f>
              <c:strCache>
                <c:ptCount val="5"/>
                <c:pt idx="0">
                  <c:v>Annual Leads</c:v>
                </c:pt>
                <c:pt idx="1">
                  <c:v>Conversion Rate</c:v>
                </c:pt>
                <c:pt idx="2">
                  <c:v>Transactions / Customer / Year</c:v>
                </c:pt>
                <c:pt idx="3">
                  <c:v>Average Transaction Value</c:v>
                </c:pt>
                <c:pt idx="4">
                  <c:v>Profit Margin</c:v>
                </c:pt>
              </c:strCache>
            </c:strRef>
          </c:cat>
          <c:val>
            <c:numRef>
              <c:f>'Lever Analysis'!$C$4:$C$8</c:f>
              <c:numCache>
                <c:formatCode>0.0%</c:formatCode>
                <c:ptCount val="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C9-413B-AC37-BB88E4788342}"/>
            </c:ext>
          </c:extLst>
        </c:ser>
        <c:ser>
          <c:idx val="2"/>
          <c:order val="2"/>
          <c:tx>
            <c:v>Improved</c:v>
          </c:tx>
          <c:invertIfNegative val="1"/>
          <c:cat>
            <c:strRef>
              <c:f>'Lever Analysis'!$A$4:$A$8</c:f>
              <c:strCache>
                <c:ptCount val="5"/>
                <c:pt idx="0">
                  <c:v>Annual Leads</c:v>
                </c:pt>
                <c:pt idx="1">
                  <c:v>Conversion Rate</c:v>
                </c:pt>
                <c:pt idx="2">
                  <c:v>Transactions / Customer / Year</c:v>
                </c:pt>
                <c:pt idx="3">
                  <c:v>Average Transaction Value</c:v>
                </c:pt>
                <c:pt idx="4">
                  <c:v>Profit Margin</c:v>
                </c:pt>
              </c:strCache>
            </c:strRef>
          </c:cat>
          <c:val>
            <c:numRef>
              <c:f>'Lever Analysis'!$D$4:$D$8</c:f>
              <c:numCache>
                <c:formatCode>0.0%</c:formatCode>
                <c:ptCount val="5"/>
                <c:pt idx="0" formatCode="#,##0">
                  <c:v>1100</c:v>
                </c:pt>
                <c:pt idx="1">
                  <c:v>0.27500000000000002</c:v>
                </c:pt>
                <c:pt idx="2" formatCode="0.00">
                  <c:v>11</c:v>
                </c:pt>
                <c:pt idx="3" formatCode="\$#,##0.00">
                  <c:v>110.00000000000001</c:v>
                </c:pt>
                <c:pt idx="4">
                  <c:v>0.27500000000000002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C9-413B-AC37-BB88E4788342}"/>
            </c:ext>
          </c:extLst>
        </c:ser>
        <c:ser>
          <c:idx val="3"/>
          <c:order val="3"/>
          <c:tx>
            <c:v>Profit if Only This Changes</c:v>
          </c:tx>
          <c:invertIfNegative val="1"/>
          <c:cat>
            <c:strRef>
              <c:f>'Lever Analysis'!$A$4:$A$8</c:f>
              <c:strCache>
                <c:ptCount val="5"/>
                <c:pt idx="0">
                  <c:v>Annual Leads</c:v>
                </c:pt>
                <c:pt idx="1">
                  <c:v>Conversion Rate</c:v>
                </c:pt>
                <c:pt idx="2">
                  <c:v>Transactions / Customer / Year</c:v>
                </c:pt>
                <c:pt idx="3">
                  <c:v>Average Transaction Value</c:v>
                </c:pt>
                <c:pt idx="4">
                  <c:v>Profit Margin</c:v>
                </c:pt>
              </c:strCache>
            </c:strRef>
          </c:cat>
          <c:val>
            <c:numRef>
              <c:f>'Lever Analysis'!$E$4:$E$8</c:f>
              <c:numCache>
                <c:formatCode>\$#,##0</c:formatCode>
                <c:ptCount val="5"/>
                <c:pt idx="0">
                  <c:v>68750</c:v>
                </c:pt>
                <c:pt idx="1">
                  <c:v>68750</c:v>
                </c:pt>
                <c:pt idx="2">
                  <c:v>68750</c:v>
                </c:pt>
                <c:pt idx="3">
                  <c:v>68750.000000000015</c:v>
                </c:pt>
                <c:pt idx="4">
                  <c:v>68750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C9-413B-AC37-BB88E4788342}"/>
            </c:ext>
          </c:extLst>
        </c:ser>
        <c:ser>
          <c:idx val="4"/>
          <c:order val="4"/>
          <c:tx>
            <c:v>Profit Gain</c:v>
          </c:tx>
          <c:invertIfNegative val="1"/>
          <c:cat>
            <c:strRef>
              <c:f>'Lever Analysis'!$A$4:$A$8</c:f>
              <c:strCache>
                <c:ptCount val="5"/>
                <c:pt idx="0">
                  <c:v>Annual Leads</c:v>
                </c:pt>
                <c:pt idx="1">
                  <c:v>Conversion Rate</c:v>
                </c:pt>
                <c:pt idx="2">
                  <c:v>Transactions / Customer / Year</c:v>
                </c:pt>
                <c:pt idx="3">
                  <c:v>Average Transaction Value</c:v>
                </c:pt>
                <c:pt idx="4">
                  <c:v>Profit Margin</c:v>
                </c:pt>
              </c:strCache>
            </c:strRef>
          </c:cat>
          <c:val>
            <c:numRef>
              <c:f>'Lever Analysis'!$F$4:$F$8</c:f>
              <c:numCache>
                <c:formatCode>\$#,##0</c:formatCode>
                <c:ptCount val="5"/>
                <c:pt idx="0">
                  <c:v>6250</c:v>
                </c:pt>
                <c:pt idx="1">
                  <c:v>6250</c:v>
                </c:pt>
                <c:pt idx="2">
                  <c:v>6250</c:v>
                </c:pt>
                <c:pt idx="3">
                  <c:v>6250.0000000000146</c:v>
                </c:pt>
                <c:pt idx="4">
                  <c:v>6250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C9-413B-AC37-BB88E4788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selection activeCell="A15" sqref="A15"/>
    </sheetView>
  </sheetViews>
  <sheetFormatPr defaultColWidth="30.125" defaultRowHeight="15"/>
  <cols>
    <col min="1" max="1" width="30.25" style="2" bestFit="1" customWidth="1"/>
    <col min="2" max="2" width="28" style="2" bestFit="1" customWidth="1"/>
    <col min="3" max="3" width="20.5" style="2" bestFit="1" customWidth="1"/>
    <col min="4" max="4" width="15.875" style="2" bestFit="1" customWidth="1"/>
    <col min="5" max="5" width="17.125" style="2" bestFit="1" customWidth="1"/>
    <col min="6" max="6" width="23.125" style="2" bestFit="1" customWidth="1"/>
    <col min="7" max="7" width="21" style="2" bestFit="1" customWidth="1"/>
    <col min="8" max="8" width="35" style="2" bestFit="1" customWidth="1"/>
    <col min="9" max="16384" width="30.125" style="2"/>
  </cols>
  <sheetData>
    <row r="1" spans="1:8" ht="22.5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3" t="s">
        <v>1</v>
      </c>
      <c r="B2" s="3"/>
      <c r="C2" s="3"/>
      <c r="D2" s="3"/>
      <c r="E2" s="3"/>
      <c r="F2" s="3"/>
      <c r="G2" s="3"/>
      <c r="H2" s="3"/>
    </row>
    <row r="4" spans="1:8">
      <c r="A4" s="4" t="s">
        <v>2</v>
      </c>
      <c r="B4" s="4" t="s">
        <v>3</v>
      </c>
      <c r="C4" s="4" t="s">
        <v>4</v>
      </c>
      <c r="D4" s="4" t="s">
        <v>5</v>
      </c>
      <c r="F4" s="4" t="s">
        <v>6</v>
      </c>
      <c r="G4" s="4" t="s">
        <v>3</v>
      </c>
      <c r="H4" s="4" t="s">
        <v>5</v>
      </c>
    </row>
    <row r="5" spans="1:8">
      <c r="A5" s="5" t="s">
        <v>7</v>
      </c>
      <c r="B5" s="53">
        <v>1000</v>
      </c>
      <c r="C5" s="54">
        <v>0.1</v>
      </c>
      <c r="D5" s="55">
        <f>B5*(1+C5)</f>
        <v>1100</v>
      </c>
      <c r="F5" s="5" t="s">
        <v>8</v>
      </c>
      <c r="G5" s="64">
        <f>B5*B6</f>
        <v>250</v>
      </c>
      <c r="H5" s="64">
        <f>D5*D6</f>
        <v>302.5</v>
      </c>
    </row>
    <row r="6" spans="1:8">
      <c r="A6" s="5" t="s">
        <v>9</v>
      </c>
      <c r="B6" s="54">
        <v>0.25</v>
      </c>
      <c r="C6" s="54">
        <v>0.1</v>
      </c>
      <c r="D6" s="56">
        <f>B6*(1+C6)</f>
        <v>0.27500000000000002</v>
      </c>
      <c r="F6" s="5" t="s">
        <v>10</v>
      </c>
      <c r="G6" s="65">
        <f>B5*B6*B7*B8</f>
        <v>250000</v>
      </c>
      <c r="H6" s="65">
        <f>D5*D6*D7*D8</f>
        <v>366025.00000000006</v>
      </c>
    </row>
    <row r="7" spans="1:8" ht="15.75">
      <c r="A7" s="5" t="s">
        <v>11</v>
      </c>
      <c r="B7" s="57">
        <v>10</v>
      </c>
      <c r="C7" s="54">
        <v>0.1</v>
      </c>
      <c r="D7" s="58">
        <f>B7*(1+C7)</f>
        <v>11</v>
      </c>
      <c r="F7" s="5" t="s">
        <v>12</v>
      </c>
      <c r="G7" s="65">
        <f>G6*B9</f>
        <v>62500</v>
      </c>
      <c r="H7" s="66">
        <f>H6*D9</f>
        <v>100656.87500000003</v>
      </c>
    </row>
    <row r="8" spans="1:8" ht="15.75">
      <c r="A8" s="5" t="s">
        <v>13</v>
      </c>
      <c r="B8" s="59">
        <v>100</v>
      </c>
      <c r="C8" s="54">
        <v>0.1</v>
      </c>
      <c r="D8" s="60">
        <f>B8*(1+C8)</f>
        <v>110.00000000000001</v>
      </c>
      <c r="F8" s="5" t="s">
        <v>14</v>
      </c>
      <c r="G8" s="65" t="s">
        <v>15</v>
      </c>
      <c r="H8" s="66">
        <f>H6-G6</f>
        <v>116025.00000000006</v>
      </c>
    </row>
    <row r="9" spans="1:8" ht="15.75">
      <c r="A9" s="5" t="s">
        <v>16</v>
      </c>
      <c r="B9" s="54">
        <v>0.25</v>
      </c>
      <c r="C9" s="54">
        <v>0.1</v>
      </c>
      <c r="D9" s="56">
        <f>B9*(1+C9)</f>
        <v>0.27500000000000002</v>
      </c>
      <c r="F9" s="5" t="s">
        <v>17</v>
      </c>
      <c r="G9" s="65" t="s">
        <v>15</v>
      </c>
      <c r="H9" s="66">
        <f>H7-G7</f>
        <v>38156.875000000029</v>
      </c>
    </row>
    <row r="11" spans="1:8">
      <c r="F11" s="6" t="s">
        <v>18</v>
      </c>
      <c r="G11" s="6" t="s">
        <v>19</v>
      </c>
      <c r="H11" s="6" t="s">
        <v>20</v>
      </c>
    </row>
    <row r="12" spans="1:8">
      <c r="A12" s="7" t="s">
        <v>21</v>
      </c>
      <c r="B12" s="8">
        <v>0.05</v>
      </c>
      <c r="C12" s="8">
        <v>0.1</v>
      </c>
      <c r="D12" s="8">
        <v>0.25</v>
      </c>
      <c r="F12" s="2" t="s">
        <v>22</v>
      </c>
      <c r="G12" s="62">
        <f>IFERROR(H6/G6-1,0)</f>
        <v>0.46410000000000018</v>
      </c>
      <c r="H12" s="2" t="s">
        <v>23</v>
      </c>
    </row>
    <row r="13" spans="1:8">
      <c r="A13" s="63" t="s">
        <v>24</v>
      </c>
      <c r="B13" s="61">
        <f>B5*(1+B$12)*B6*(1+B$12)*B7*(1+B$12)*B8*(1+B$12)</f>
        <v>303876.5625</v>
      </c>
      <c r="C13" s="61">
        <f>B5*(1+C$12)*B6*(1+C$12)*B7*(1+C$12)*B8*(1+C$12)</f>
        <v>366025.00000000012</v>
      </c>
      <c r="D13" s="61">
        <f>B5*(1+D$12)*B6*(1+D$12)*B7*(1+D$12)*B8*(1+D$12)</f>
        <v>610351.5625</v>
      </c>
      <c r="F13" s="2" t="s">
        <v>25</v>
      </c>
      <c r="G13" s="62">
        <f>IFERROR(H7/G7-1,0)</f>
        <v>0.61051000000000055</v>
      </c>
      <c r="H13" s="2" t="s">
        <v>26</v>
      </c>
    </row>
    <row r="14" spans="1:8">
      <c r="A14" s="63" t="s">
        <v>27</v>
      </c>
      <c r="B14" s="61">
        <f>B13*(B9*(1+B$12))</f>
        <v>79767.59765625</v>
      </c>
      <c r="C14" s="61">
        <f>C13*(B9*(1+C$12))</f>
        <v>100656.87500000004</v>
      </c>
      <c r="D14" s="61">
        <f>D13*(B9*(1+D$12))</f>
        <v>190734.86328125</v>
      </c>
      <c r="F14" s="2" t="s">
        <v>28</v>
      </c>
      <c r="G14" s="67">
        <f>IFERROR(H7/G7,0)</f>
        <v>1.6105100000000006</v>
      </c>
      <c r="H14" s="2" t="s">
        <v>29</v>
      </c>
    </row>
    <row r="15" spans="1:8">
      <c r="A15" s="63" t="s">
        <v>30</v>
      </c>
      <c r="B15" s="62">
        <f>IFERROR(B14/$G$7-1,0)</f>
        <v>0.27628156249999991</v>
      </c>
      <c r="C15" s="62">
        <f>IFERROR(C14/$G$7-1,0)</f>
        <v>0.61051000000000077</v>
      </c>
      <c r="D15" s="62">
        <f>IFERROR(D14/$G$7-1,0)</f>
        <v>2.0517578125</v>
      </c>
    </row>
    <row r="17" spans="1:8">
      <c r="A17" s="11" t="s">
        <v>31</v>
      </c>
      <c r="B17" s="11"/>
      <c r="C17" s="11"/>
      <c r="D17" s="11"/>
      <c r="E17" s="11"/>
      <c r="F17" s="11"/>
      <c r="G17" s="11"/>
      <c r="H17" s="11"/>
    </row>
    <row r="18" spans="1:8">
      <c r="A18" s="11"/>
      <c r="B18" s="11"/>
      <c r="C18" s="11"/>
      <c r="D18" s="11"/>
      <c r="E18" s="11"/>
      <c r="F18" s="11"/>
      <c r="G18" s="11"/>
      <c r="H18" s="11"/>
    </row>
    <row r="20" spans="1:8" ht="19.5">
      <c r="A20" s="12" t="s">
        <v>32</v>
      </c>
      <c r="B20" s="12"/>
      <c r="C20" s="12"/>
      <c r="D20" s="12"/>
      <c r="E20" s="12"/>
      <c r="F20" s="12"/>
      <c r="G20" s="12"/>
      <c r="H20" s="12"/>
    </row>
    <row r="21" spans="1:8">
      <c r="A21" s="13" t="s">
        <v>33</v>
      </c>
      <c r="B21" s="13" t="s">
        <v>34</v>
      </c>
      <c r="C21" s="13" t="s">
        <v>35</v>
      </c>
      <c r="D21" s="13" t="s">
        <v>36</v>
      </c>
      <c r="E21" s="13" t="s">
        <v>37</v>
      </c>
      <c r="F21" s="13" t="s">
        <v>38</v>
      </c>
      <c r="G21" s="13" t="s">
        <v>39</v>
      </c>
      <c r="H21" s="13" t="s">
        <v>40</v>
      </c>
    </row>
    <row r="22" spans="1:8">
      <c r="A22" s="2" t="s">
        <v>165</v>
      </c>
      <c r="B22" s="14" t="s">
        <v>16</v>
      </c>
      <c r="C22" s="47">
        <v>0.03</v>
      </c>
      <c r="D22" s="2">
        <f>B9</f>
        <v>0.25</v>
      </c>
      <c r="E22" s="2">
        <f t="shared" ref="E22:E33" si="0">IF(H22="Yes",D22*(1+C22),D22)</f>
        <v>0.25750000000000001</v>
      </c>
      <c r="F22" s="10">
        <f>0</f>
        <v>0</v>
      </c>
      <c r="G22" s="10">
        <f>($G$6*E22)-$G$7</f>
        <v>1875</v>
      </c>
      <c r="H22" s="15" t="s">
        <v>41</v>
      </c>
    </row>
    <row r="23" spans="1:8">
      <c r="A23" s="2" t="s">
        <v>169</v>
      </c>
      <c r="B23" s="14" t="s">
        <v>9</v>
      </c>
      <c r="C23" s="47">
        <v>0.05</v>
      </c>
      <c r="D23" s="2">
        <f>B6</f>
        <v>0.25</v>
      </c>
      <c r="E23" s="2">
        <f t="shared" si="0"/>
        <v>0.26250000000000001</v>
      </c>
      <c r="F23" s="10">
        <f>$B$5*E23*$B$7*$B$8-$G$6</f>
        <v>12500</v>
      </c>
      <c r="G23" s="10">
        <f>($B$5*E23*$B$7*$B$8*$B$9)-$G$7</f>
        <v>3125</v>
      </c>
      <c r="H23" s="15" t="s">
        <v>41</v>
      </c>
    </row>
    <row r="24" spans="1:8">
      <c r="A24" s="2" t="s">
        <v>166</v>
      </c>
      <c r="B24" s="14" t="s">
        <v>9</v>
      </c>
      <c r="C24" s="47">
        <v>0.05</v>
      </c>
      <c r="D24" s="2">
        <f>B6</f>
        <v>0.25</v>
      </c>
      <c r="E24" s="2">
        <f t="shared" si="0"/>
        <v>0.26250000000000001</v>
      </c>
      <c r="F24" s="10">
        <f>$B$5*E24*$B$7*$B$8-$G$6</f>
        <v>12500</v>
      </c>
      <c r="G24" s="10">
        <f>($B$5*E24*$B$7*$B$8*$B$9)-$G$7</f>
        <v>3125</v>
      </c>
      <c r="H24" s="15" t="s">
        <v>41</v>
      </c>
    </row>
    <row r="25" spans="1:8">
      <c r="A25" s="2" t="s">
        <v>168</v>
      </c>
      <c r="B25" s="14" t="s">
        <v>13</v>
      </c>
      <c r="C25" s="47">
        <v>0.05</v>
      </c>
      <c r="D25" s="2">
        <f>B8</f>
        <v>100</v>
      </c>
      <c r="E25" s="2">
        <f t="shared" si="0"/>
        <v>105</v>
      </c>
      <c r="F25" s="10">
        <f>$B$5*$B$6*$B$7*E25-$G$6</f>
        <v>12500</v>
      </c>
      <c r="G25" s="10">
        <f>($B$5*$B$6*$B$7*E25*$B$9)-$G$7</f>
        <v>3125</v>
      </c>
      <c r="H25" s="15" t="s">
        <v>41</v>
      </c>
    </row>
    <row r="26" spans="1:8">
      <c r="A26" s="2" t="s">
        <v>167</v>
      </c>
      <c r="B26" s="14" t="s">
        <v>13</v>
      </c>
      <c r="C26" s="47">
        <v>0.05</v>
      </c>
      <c r="D26" s="2">
        <f>B8</f>
        <v>100</v>
      </c>
      <c r="E26" s="2">
        <f t="shared" si="0"/>
        <v>105</v>
      </c>
      <c r="F26" s="10">
        <f>$B$5*$B$6*$B$7*E26-$G$6</f>
        <v>12500</v>
      </c>
      <c r="G26" s="10">
        <f>($B$5*$B$6*$B$7*E26*$B$9)-$G$7</f>
        <v>3125</v>
      </c>
      <c r="H26" s="15" t="s">
        <v>41</v>
      </c>
    </row>
    <row r="27" spans="1:8">
      <c r="A27" s="2" t="s">
        <v>170</v>
      </c>
      <c r="B27" s="14" t="s">
        <v>13</v>
      </c>
      <c r="C27" s="47">
        <v>0.05</v>
      </c>
      <c r="D27" s="2">
        <f>B8</f>
        <v>100</v>
      </c>
      <c r="E27" s="2">
        <f t="shared" si="0"/>
        <v>105</v>
      </c>
      <c r="F27" s="10">
        <f>$B$5*$B$6*$B$7*E27-$G$6</f>
        <v>12500</v>
      </c>
      <c r="G27" s="10">
        <f>($B$5*$B$6*$B$7*E27*$B$9)-$G$7</f>
        <v>3125</v>
      </c>
      <c r="H27" s="15" t="s">
        <v>41</v>
      </c>
    </row>
    <row r="28" spans="1:8">
      <c r="A28" s="2" t="s">
        <v>171</v>
      </c>
      <c r="B28" s="14" t="s">
        <v>9</v>
      </c>
      <c r="C28" s="47">
        <v>0.05</v>
      </c>
      <c r="D28" s="2">
        <f>B6</f>
        <v>0.25</v>
      </c>
      <c r="E28" s="2">
        <f t="shared" si="0"/>
        <v>0.26250000000000001</v>
      </c>
      <c r="F28" s="10">
        <f>$B$5*E28*$B$7*$B$8-$G$6</f>
        <v>12500</v>
      </c>
      <c r="G28" s="10">
        <f>($B$5*E28*$B$7*$B$8*$B$9)-$G$7</f>
        <v>3125</v>
      </c>
      <c r="H28" s="15" t="s">
        <v>41</v>
      </c>
    </row>
    <row r="29" spans="1:8">
      <c r="A29" s="2" t="s">
        <v>172</v>
      </c>
      <c r="B29" s="14" t="s">
        <v>11</v>
      </c>
      <c r="C29" s="47">
        <v>0.05</v>
      </c>
      <c r="D29" s="2">
        <f>B7</f>
        <v>10</v>
      </c>
      <c r="E29" s="2">
        <f t="shared" si="0"/>
        <v>10.5</v>
      </c>
      <c r="F29" s="10">
        <f>$B$5*$B$6*E29*$B$8-$G$6</f>
        <v>12500</v>
      </c>
      <c r="G29" s="10">
        <f>($B$5*$B$6*E29*$B$8*$B$9)-$G$7</f>
        <v>3125</v>
      </c>
      <c r="H29" s="15" t="s">
        <v>41</v>
      </c>
    </row>
    <row r="30" spans="1:8">
      <c r="A30" s="2" t="s">
        <v>173</v>
      </c>
      <c r="B30" s="14" t="s">
        <v>7</v>
      </c>
      <c r="C30" s="47">
        <v>0.05</v>
      </c>
      <c r="D30" s="2">
        <f>B5</f>
        <v>1000</v>
      </c>
      <c r="E30" s="2">
        <f t="shared" si="0"/>
        <v>1050</v>
      </c>
      <c r="F30" s="10">
        <f>E30*$B$6*$B$7*$B$8-$G$6</f>
        <v>12500</v>
      </c>
      <c r="G30" s="10">
        <f>(E30*$B$6*$B$7*$B$8*$B$9)-$G$7</f>
        <v>3125</v>
      </c>
      <c r="H30" s="15" t="s">
        <v>41</v>
      </c>
    </row>
    <row r="31" spans="1:8">
      <c r="A31" s="2" t="s">
        <v>174</v>
      </c>
      <c r="B31" s="14" t="s">
        <v>11</v>
      </c>
      <c r="C31" s="47">
        <v>0.05</v>
      </c>
      <c r="D31" s="2">
        <f>B7</f>
        <v>10</v>
      </c>
      <c r="E31" s="2">
        <f t="shared" si="0"/>
        <v>10.5</v>
      </c>
      <c r="F31" s="10">
        <f>$B$5*$B$6*E31*$B$8-$G$6</f>
        <v>12500</v>
      </c>
      <c r="G31" s="10">
        <f>($B$5*$B$6*E31*$B$8*$B$9)-$G$7</f>
        <v>3125</v>
      </c>
      <c r="H31" s="15" t="s">
        <v>41</v>
      </c>
    </row>
    <row r="32" spans="1:8">
      <c r="A32" s="2" t="s">
        <v>175</v>
      </c>
      <c r="B32" s="14" t="s">
        <v>7</v>
      </c>
      <c r="C32" s="47">
        <v>0.05</v>
      </c>
      <c r="D32" s="2">
        <f>B5</f>
        <v>1000</v>
      </c>
      <c r="E32" s="2">
        <f t="shared" si="0"/>
        <v>1050</v>
      </c>
      <c r="F32" s="10">
        <f>E32*$B$6*$B$7*$B$8-$G$6</f>
        <v>12500</v>
      </c>
      <c r="G32" s="10">
        <f>(E32*$B$6*$B$7*$B$8*$B$9)-$G$7</f>
        <v>3125</v>
      </c>
      <c r="H32" s="15" t="s">
        <v>41</v>
      </c>
    </row>
    <row r="33" spans="1:8">
      <c r="A33" s="2" t="s">
        <v>176</v>
      </c>
      <c r="B33" s="14" t="s">
        <v>7</v>
      </c>
      <c r="C33" s="47">
        <v>0.05</v>
      </c>
      <c r="D33" s="2">
        <f>B5</f>
        <v>1000</v>
      </c>
      <c r="E33" s="2">
        <f t="shared" si="0"/>
        <v>1050</v>
      </c>
      <c r="F33" s="10">
        <f>E33*$B$6*$B$7*$B$8-$G$6</f>
        <v>12500</v>
      </c>
      <c r="G33" s="10">
        <f>(E33*$B$6*$B$7*$B$8*$B$9)-$G$7</f>
        <v>3125</v>
      </c>
      <c r="H33" s="15" t="s">
        <v>41</v>
      </c>
    </row>
    <row r="36" spans="1:8">
      <c r="A36" s="51" t="s">
        <v>42</v>
      </c>
      <c r="B36" s="51" t="s">
        <v>19</v>
      </c>
      <c r="C36" s="52" t="s">
        <v>43</v>
      </c>
      <c r="D36" s="52"/>
    </row>
    <row r="37" spans="1:8">
      <c r="A37" s="2" t="s">
        <v>44</v>
      </c>
      <c r="B37" s="49">
        <f>COUNTIF(H22:H33,"Yes")</f>
        <v>12</v>
      </c>
      <c r="C37" s="48" t="s">
        <v>45</v>
      </c>
      <c r="D37" s="48"/>
      <c r="E37" s="48"/>
    </row>
    <row r="38" spans="1:8">
      <c r="A38" s="2" t="s">
        <v>46</v>
      </c>
      <c r="B38" s="50">
        <f>SUM(F22:F33)</f>
        <v>137500</v>
      </c>
      <c r="C38" s="48" t="s">
        <v>47</v>
      </c>
      <c r="D38" s="48"/>
      <c r="E38" s="48"/>
    </row>
    <row r="39" spans="1:8">
      <c r="A39" s="2" t="s">
        <v>48</v>
      </c>
      <c r="B39" s="50">
        <f>SUM(G22:G33)</f>
        <v>36250</v>
      </c>
      <c r="C39" s="48" t="s">
        <v>49</v>
      </c>
      <c r="D39" s="48"/>
      <c r="E39" s="48"/>
    </row>
    <row r="40" spans="1:8">
      <c r="A40" s="2" t="s">
        <v>50</v>
      </c>
      <c r="B40" s="50">
        <f>MAX(G22:G33)</f>
        <v>3125</v>
      </c>
      <c r="C40" s="48" t="s">
        <v>51</v>
      </c>
      <c r="D40" s="48"/>
      <c r="E40" s="48"/>
    </row>
  </sheetData>
  <mergeCells count="9">
    <mergeCell ref="C38:E38"/>
    <mergeCell ref="C39:E39"/>
    <mergeCell ref="C40:E40"/>
    <mergeCell ref="C36:D36"/>
    <mergeCell ref="A1:H1"/>
    <mergeCell ref="A2:H2"/>
    <mergeCell ref="A17:H18"/>
    <mergeCell ref="A20:H20"/>
    <mergeCell ref="C37:E37"/>
  </mergeCells>
  <dataValidations count="1">
    <dataValidation type="list" sqref="H22:H33" xr:uid="{00000000-0002-0000-0000-000000000000}">
      <formula1>"Yes,No"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workbookViewId="0">
      <selection sqref="A1:XFD1048576"/>
    </sheetView>
  </sheetViews>
  <sheetFormatPr defaultColWidth="27.75" defaultRowHeight="15"/>
  <cols>
    <col min="1" max="16384" width="27.75" style="2"/>
  </cols>
  <sheetData>
    <row r="1" spans="1:7" ht="20.25">
      <c r="A1" s="16" t="s">
        <v>52</v>
      </c>
      <c r="B1" s="16"/>
      <c r="C1" s="16"/>
      <c r="D1" s="16"/>
      <c r="E1" s="16"/>
      <c r="F1" s="16"/>
      <c r="G1" s="16"/>
    </row>
    <row r="3" spans="1:7">
      <c r="A3" s="17" t="s">
        <v>53</v>
      </c>
      <c r="B3" s="17" t="s">
        <v>54</v>
      </c>
      <c r="C3" s="17" t="s">
        <v>55</v>
      </c>
      <c r="D3" s="17" t="s">
        <v>56</v>
      </c>
      <c r="E3" s="17" t="s">
        <v>57</v>
      </c>
      <c r="F3" s="17" t="s">
        <v>58</v>
      </c>
      <c r="G3" s="17" t="s">
        <v>59</v>
      </c>
    </row>
    <row r="4" spans="1:7">
      <c r="A4" s="5" t="str">
        <f>'Profit Simulator'!A5</f>
        <v>Annual Leads</v>
      </c>
      <c r="B4" s="18">
        <f>'Profit Simulator'!B5</f>
        <v>1000</v>
      </c>
      <c r="C4" s="9">
        <f>'Profit Simulator'!C5</f>
        <v>0.1</v>
      </c>
      <c r="D4" s="18">
        <f>'Profit Simulator'!D5</f>
        <v>1100</v>
      </c>
      <c r="E4" s="19">
        <f>'Profit Simulator'!D5*'Profit Simulator'!B6*'Profit Simulator'!B7*'Profit Simulator'!B8*'Profit Simulator'!B9</f>
        <v>68750</v>
      </c>
      <c r="F4" s="19">
        <f>E4-'Profit Simulator'!$G$7</f>
        <v>6250</v>
      </c>
      <c r="G4" s="20">
        <f>IFERROR(F4/'Profit Simulator'!$G$7,0)</f>
        <v>0.1</v>
      </c>
    </row>
    <row r="5" spans="1:7">
      <c r="A5" s="5" t="str">
        <f>'Profit Simulator'!A6</f>
        <v>Conversion Rate</v>
      </c>
      <c r="B5" s="9">
        <f>'Profit Simulator'!B6</f>
        <v>0.25</v>
      </c>
      <c r="C5" s="9">
        <f>'Profit Simulator'!C6</f>
        <v>0.1</v>
      </c>
      <c r="D5" s="9">
        <f>'Profit Simulator'!D6</f>
        <v>0.27500000000000002</v>
      </c>
      <c r="E5" s="19">
        <f>'Profit Simulator'!B5*'Profit Simulator'!D6*'Profit Simulator'!B7*'Profit Simulator'!B8*'Profit Simulator'!B9</f>
        <v>68750</v>
      </c>
      <c r="F5" s="19">
        <f>E5-'Profit Simulator'!$G$7</f>
        <v>6250</v>
      </c>
      <c r="G5" s="20">
        <f>IFERROR(F5/'Profit Simulator'!$G$7,0)</f>
        <v>0.1</v>
      </c>
    </row>
    <row r="6" spans="1:7">
      <c r="A6" s="5" t="str">
        <f>'Profit Simulator'!A7</f>
        <v>Transactions / Customer / Year</v>
      </c>
      <c r="B6" s="21">
        <f>'Profit Simulator'!B7</f>
        <v>10</v>
      </c>
      <c r="C6" s="9">
        <f>'Profit Simulator'!C7</f>
        <v>0.1</v>
      </c>
      <c r="D6" s="21">
        <f>'Profit Simulator'!D7</f>
        <v>11</v>
      </c>
      <c r="E6" s="19">
        <f>'Profit Simulator'!B5*'Profit Simulator'!B6*'Profit Simulator'!D7*'Profit Simulator'!B8*'Profit Simulator'!B9</f>
        <v>68750</v>
      </c>
      <c r="F6" s="19">
        <f>E6-'Profit Simulator'!$G$7</f>
        <v>6250</v>
      </c>
      <c r="G6" s="20">
        <f>IFERROR(F6/'Profit Simulator'!$G$7,0)</f>
        <v>0.1</v>
      </c>
    </row>
    <row r="7" spans="1:7">
      <c r="A7" s="5" t="str">
        <f>'Profit Simulator'!A8</f>
        <v>Average Transaction Value</v>
      </c>
      <c r="B7" s="22">
        <f>'Profit Simulator'!B8</f>
        <v>100</v>
      </c>
      <c r="C7" s="9">
        <f>'Profit Simulator'!C8</f>
        <v>0.1</v>
      </c>
      <c r="D7" s="22">
        <f>'Profit Simulator'!D8</f>
        <v>110.00000000000001</v>
      </c>
      <c r="E7" s="19">
        <f>'Profit Simulator'!B5*'Profit Simulator'!B6*'Profit Simulator'!B7*'Profit Simulator'!D8*'Profit Simulator'!B9</f>
        <v>68750.000000000015</v>
      </c>
      <c r="F7" s="19">
        <f>E7-'Profit Simulator'!$G$7</f>
        <v>6250.0000000000146</v>
      </c>
      <c r="G7" s="20">
        <f>IFERROR(F7/'Profit Simulator'!$G$7,0)</f>
        <v>0.10000000000000023</v>
      </c>
    </row>
    <row r="8" spans="1:7">
      <c r="A8" s="5" t="str">
        <f>'Profit Simulator'!A9</f>
        <v>Profit Margin</v>
      </c>
      <c r="B8" s="9">
        <f>'Profit Simulator'!B9</f>
        <v>0.25</v>
      </c>
      <c r="C8" s="9">
        <f>'Profit Simulator'!C9</f>
        <v>0.1</v>
      </c>
      <c r="D8" s="9">
        <f>'Profit Simulator'!D9</f>
        <v>0.27500000000000002</v>
      </c>
      <c r="E8" s="19">
        <f>'Profit Simulator'!B5*'Profit Simulator'!B6*'Profit Simulator'!B7*'Profit Simulator'!B8*'Profit Simulator'!D9</f>
        <v>68750</v>
      </c>
      <c r="F8" s="19">
        <f>E8-'Profit Simulator'!$G$7</f>
        <v>6250</v>
      </c>
      <c r="G8" s="20">
        <f>IFERROR(F8/'Profit Simulator'!$G$7,0)</f>
        <v>0.1</v>
      </c>
    </row>
  </sheetData>
  <mergeCells count="1">
    <mergeCell ref="A1:G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workbookViewId="0">
      <selection sqref="A1:XFD1048576"/>
    </sheetView>
  </sheetViews>
  <sheetFormatPr defaultRowHeight="15"/>
  <cols>
    <col min="1" max="1" width="10" style="2" customWidth="1"/>
    <col min="2" max="2" width="30" style="2" customWidth="1"/>
    <col min="3" max="3" width="86.125" style="2" customWidth="1"/>
    <col min="4" max="16384" width="9" style="2"/>
  </cols>
  <sheetData>
    <row r="1" spans="1:6" ht="20.25">
      <c r="A1" s="16" t="s">
        <v>60</v>
      </c>
      <c r="B1" s="16"/>
      <c r="C1" s="16"/>
      <c r="D1" s="16"/>
      <c r="E1" s="16"/>
      <c r="F1" s="16"/>
    </row>
    <row r="3" spans="1:6">
      <c r="A3" s="4" t="s">
        <v>61</v>
      </c>
      <c r="B3" s="4" t="s">
        <v>62</v>
      </c>
      <c r="C3" s="4" t="s">
        <v>63</v>
      </c>
    </row>
    <row r="4" spans="1:6">
      <c r="A4" s="23" t="s">
        <v>64</v>
      </c>
      <c r="B4" s="14" t="s">
        <v>65</v>
      </c>
      <c r="C4" s="14" t="s">
        <v>66</v>
      </c>
    </row>
    <row r="5" spans="1:6">
      <c r="A5" s="23" t="s">
        <v>67</v>
      </c>
      <c r="B5" s="14" t="s">
        <v>68</v>
      </c>
      <c r="C5" s="14" t="s">
        <v>69</v>
      </c>
    </row>
    <row r="6" spans="1:6">
      <c r="A6" s="23" t="s">
        <v>70</v>
      </c>
      <c r="B6" s="14" t="s">
        <v>71</v>
      </c>
      <c r="C6" s="14" t="s">
        <v>72</v>
      </c>
    </row>
    <row r="7" spans="1:6">
      <c r="A7" s="23" t="s">
        <v>73</v>
      </c>
      <c r="B7" s="14" t="s">
        <v>74</v>
      </c>
      <c r="C7" s="14" t="s">
        <v>75</v>
      </c>
    </row>
    <row r="8" spans="1:6">
      <c r="A8" s="23" t="s">
        <v>76</v>
      </c>
      <c r="B8" s="14" t="s">
        <v>77</v>
      </c>
      <c r="C8" s="14" t="s">
        <v>78</v>
      </c>
    </row>
    <row r="10" spans="1:6">
      <c r="A10" s="24" t="s">
        <v>79</v>
      </c>
      <c r="B10" s="24"/>
      <c r="C10" s="24"/>
    </row>
    <row r="11" spans="1:6">
      <c r="A11" s="24"/>
      <c r="B11" s="24"/>
      <c r="C11" s="24"/>
    </row>
    <row r="12" spans="1:6">
      <c r="A12" s="24"/>
      <c r="B12" s="24"/>
      <c r="C12" s="24"/>
    </row>
    <row r="14" spans="1:6">
      <c r="A14" s="25" t="s">
        <v>80</v>
      </c>
      <c r="B14" s="25"/>
      <c r="C14" s="25"/>
    </row>
    <row r="15" spans="1:6">
      <c r="A15" s="25"/>
      <c r="B15" s="25"/>
      <c r="C15" s="25"/>
    </row>
    <row r="16" spans="1:6">
      <c r="A16" s="25"/>
      <c r="B16" s="25"/>
      <c r="C16" s="25"/>
    </row>
    <row r="18" spans="1:3">
      <c r="A18" s="2" t="s">
        <v>81</v>
      </c>
      <c r="B18" s="2" t="s">
        <v>82</v>
      </c>
    </row>
    <row r="20" spans="1:3">
      <c r="A20" s="26" t="s">
        <v>83</v>
      </c>
      <c r="B20" s="26"/>
      <c r="C20" s="26"/>
    </row>
    <row r="21" spans="1:3">
      <c r="A21" s="26"/>
      <c r="B21" s="26"/>
      <c r="C21" s="26"/>
    </row>
    <row r="22" spans="1:3">
      <c r="A22" s="26"/>
      <c r="B22" s="26"/>
      <c r="C22" s="26"/>
    </row>
    <row r="23" spans="1:3">
      <c r="A23" s="26"/>
      <c r="B23" s="26"/>
      <c r="C23" s="26"/>
    </row>
  </sheetData>
  <mergeCells count="4">
    <mergeCell ref="A1:F1"/>
    <mergeCell ref="A10:C12"/>
    <mergeCell ref="A14:C16"/>
    <mergeCell ref="A20:C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4"/>
  <sheetViews>
    <sheetView workbookViewId="0">
      <selection sqref="A1:XFD1048576"/>
    </sheetView>
  </sheetViews>
  <sheetFormatPr defaultRowHeight="15"/>
  <cols>
    <col min="1" max="1" width="25.125" style="2" bestFit="1" customWidth="1"/>
    <col min="2" max="2" width="18.375" style="2" bestFit="1" customWidth="1"/>
    <col min="3" max="3" width="36.875" style="2" customWidth="1"/>
    <col min="4" max="4" width="10" style="39" customWidth="1"/>
    <col min="5" max="5" width="11" style="2" customWidth="1"/>
    <col min="6" max="6" width="30" style="2" customWidth="1"/>
    <col min="7" max="7" width="32" style="2" customWidth="1"/>
    <col min="8" max="8" width="18" style="2" customWidth="1"/>
    <col min="9" max="9" width="14" style="2" customWidth="1"/>
    <col min="10" max="10" width="22" style="2" customWidth="1"/>
    <col min="11" max="11" width="16" style="2" customWidth="1"/>
    <col min="12" max="16384" width="9" style="2"/>
  </cols>
  <sheetData>
    <row r="1" spans="1:11" ht="21.75">
      <c r="A1" s="27" t="s">
        <v>84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>
      <c r="A2" s="28" t="s">
        <v>85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4" spans="1:11">
      <c r="A4" s="29" t="s">
        <v>86</v>
      </c>
      <c r="B4" s="30"/>
    </row>
    <row r="5" spans="1:11">
      <c r="A5" s="29" t="s">
        <v>87</v>
      </c>
      <c r="B5" s="30" t="s">
        <v>88</v>
      </c>
    </row>
    <row r="6" spans="1:11">
      <c r="A6" s="29" t="s">
        <v>89</v>
      </c>
      <c r="B6" s="30"/>
    </row>
    <row r="8" spans="1:11" ht="28.5">
      <c r="A8" s="31" t="s">
        <v>90</v>
      </c>
      <c r="B8" s="31" t="s">
        <v>91</v>
      </c>
      <c r="C8" s="31" t="s">
        <v>92</v>
      </c>
      <c r="D8" s="31" t="s">
        <v>93</v>
      </c>
      <c r="E8" s="31" t="s">
        <v>94</v>
      </c>
      <c r="F8" s="31" t="s">
        <v>95</v>
      </c>
      <c r="G8" s="31" t="s">
        <v>96</v>
      </c>
      <c r="H8" s="31" t="s">
        <v>97</v>
      </c>
      <c r="I8" s="31" t="s">
        <v>98</v>
      </c>
      <c r="J8" s="31" t="s">
        <v>99</v>
      </c>
      <c r="K8" s="31" t="s">
        <v>100</v>
      </c>
    </row>
    <row r="9" spans="1:11" ht="30">
      <c r="A9" s="23">
        <v>1</v>
      </c>
      <c r="B9" s="2" t="s">
        <v>165</v>
      </c>
      <c r="C9" s="14" t="s">
        <v>101</v>
      </c>
      <c r="D9" s="40">
        <v>3</v>
      </c>
      <c r="E9" s="32" t="s">
        <v>102</v>
      </c>
      <c r="F9" s="32"/>
      <c r="G9" s="32"/>
      <c r="H9" s="32"/>
      <c r="I9" s="32"/>
      <c r="J9" s="14" t="s">
        <v>16</v>
      </c>
      <c r="K9" s="32" t="s">
        <v>103</v>
      </c>
    </row>
    <row r="10" spans="1:11" ht="30">
      <c r="A10" s="23">
        <v>2</v>
      </c>
      <c r="B10" s="2" t="s">
        <v>169</v>
      </c>
      <c r="C10" s="14" t="s">
        <v>104</v>
      </c>
      <c r="D10" s="40">
        <v>3</v>
      </c>
      <c r="E10" s="32" t="s">
        <v>102</v>
      </c>
      <c r="F10" s="32"/>
      <c r="G10" s="32"/>
      <c r="H10" s="32"/>
      <c r="I10" s="32"/>
      <c r="J10" s="14" t="s">
        <v>9</v>
      </c>
      <c r="K10" s="32" t="s">
        <v>103</v>
      </c>
    </row>
    <row r="11" spans="1:11" ht="30">
      <c r="A11" s="23">
        <v>3</v>
      </c>
      <c r="B11" s="2" t="s">
        <v>166</v>
      </c>
      <c r="C11" s="14" t="s">
        <v>105</v>
      </c>
      <c r="D11" s="40">
        <v>3</v>
      </c>
      <c r="E11" s="32" t="s">
        <v>102</v>
      </c>
      <c r="F11" s="32"/>
      <c r="G11" s="32"/>
      <c r="H11" s="32"/>
      <c r="I11" s="32"/>
      <c r="J11" s="14" t="s">
        <v>9</v>
      </c>
      <c r="K11" s="32" t="s">
        <v>103</v>
      </c>
    </row>
    <row r="12" spans="1:11" ht="30">
      <c r="A12" s="23">
        <v>4</v>
      </c>
      <c r="B12" s="2" t="s">
        <v>168</v>
      </c>
      <c r="C12" s="14" t="s">
        <v>106</v>
      </c>
      <c r="D12" s="40">
        <v>3</v>
      </c>
      <c r="E12" s="32" t="s">
        <v>102</v>
      </c>
      <c r="F12" s="32"/>
      <c r="G12" s="32"/>
      <c r="H12" s="32"/>
      <c r="I12" s="32"/>
      <c r="J12" s="14" t="s">
        <v>107</v>
      </c>
      <c r="K12" s="32" t="s">
        <v>103</v>
      </c>
    </row>
    <row r="13" spans="1:11" ht="30">
      <c r="A13" s="23">
        <v>5</v>
      </c>
      <c r="B13" s="2" t="s">
        <v>167</v>
      </c>
      <c r="C13" s="14" t="s">
        <v>108</v>
      </c>
      <c r="D13" s="40">
        <v>3</v>
      </c>
      <c r="E13" s="32" t="s">
        <v>102</v>
      </c>
      <c r="F13" s="32"/>
      <c r="G13" s="32"/>
      <c r="H13" s="32"/>
      <c r="I13" s="32"/>
      <c r="J13" s="14" t="s">
        <v>107</v>
      </c>
      <c r="K13" s="32" t="s">
        <v>103</v>
      </c>
    </row>
    <row r="14" spans="1:11" ht="30">
      <c r="A14" s="23">
        <v>6</v>
      </c>
      <c r="B14" s="2" t="s">
        <v>170</v>
      </c>
      <c r="C14" s="14" t="s">
        <v>109</v>
      </c>
      <c r="D14" s="40">
        <v>3</v>
      </c>
      <c r="E14" s="32" t="s">
        <v>102</v>
      </c>
      <c r="F14" s="32"/>
      <c r="G14" s="32"/>
      <c r="H14" s="32"/>
      <c r="I14" s="32"/>
      <c r="J14" s="14" t="s">
        <v>107</v>
      </c>
      <c r="K14" s="32" t="s">
        <v>103</v>
      </c>
    </row>
    <row r="15" spans="1:11" ht="30">
      <c r="A15" s="23">
        <v>7</v>
      </c>
      <c r="B15" s="2" t="s">
        <v>171</v>
      </c>
      <c r="C15" s="14" t="s">
        <v>110</v>
      </c>
      <c r="D15" s="40">
        <v>3</v>
      </c>
      <c r="E15" s="32" t="s">
        <v>102</v>
      </c>
      <c r="F15" s="32"/>
      <c r="G15" s="32"/>
      <c r="H15" s="32"/>
      <c r="I15" s="32"/>
      <c r="J15" s="14" t="s">
        <v>9</v>
      </c>
      <c r="K15" s="32" t="s">
        <v>103</v>
      </c>
    </row>
    <row r="16" spans="1:11" ht="30">
      <c r="A16" s="23">
        <v>8</v>
      </c>
      <c r="B16" s="2" t="s">
        <v>172</v>
      </c>
      <c r="C16" s="14" t="s">
        <v>111</v>
      </c>
      <c r="D16" s="40">
        <v>3</v>
      </c>
      <c r="E16" s="32" t="s">
        <v>102</v>
      </c>
      <c r="F16" s="32"/>
      <c r="G16" s="32"/>
      <c r="H16" s="32"/>
      <c r="I16" s="32"/>
      <c r="J16" s="14" t="s">
        <v>112</v>
      </c>
      <c r="K16" s="32" t="s">
        <v>103</v>
      </c>
    </row>
    <row r="17" spans="1:11" ht="30">
      <c r="A17" s="23">
        <v>9</v>
      </c>
      <c r="B17" s="2" t="s">
        <v>173</v>
      </c>
      <c r="C17" s="14" t="s">
        <v>113</v>
      </c>
      <c r="D17" s="40">
        <v>3</v>
      </c>
      <c r="E17" s="32" t="s">
        <v>102</v>
      </c>
      <c r="F17" s="32"/>
      <c r="G17" s="32"/>
      <c r="H17" s="32"/>
      <c r="I17" s="32"/>
      <c r="J17" s="14" t="s">
        <v>7</v>
      </c>
      <c r="K17" s="32" t="s">
        <v>103</v>
      </c>
    </row>
    <row r="18" spans="1:11" ht="30">
      <c r="A18" s="23">
        <v>10</v>
      </c>
      <c r="B18" s="2" t="s">
        <v>174</v>
      </c>
      <c r="C18" s="14" t="s">
        <v>114</v>
      </c>
      <c r="D18" s="40">
        <v>3</v>
      </c>
      <c r="E18" s="32" t="s">
        <v>102</v>
      </c>
      <c r="F18" s="32"/>
      <c r="G18" s="32"/>
      <c r="H18" s="32"/>
      <c r="I18" s="32"/>
      <c r="J18" s="14" t="s">
        <v>115</v>
      </c>
      <c r="K18" s="32" t="s">
        <v>103</v>
      </c>
    </row>
    <row r="19" spans="1:11" ht="30">
      <c r="A19" s="23">
        <v>11</v>
      </c>
      <c r="B19" s="2" t="s">
        <v>175</v>
      </c>
      <c r="C19" s="14" t="s">
        <v>116</v>
      </c>
      <c r="D19" s="40">
        <v>3</v>
      </c>
      <c r="E19" s="32" t="s">
        <v>102</v>
      </c>
      <c r="F19" s="32"/>
      <c r="G19" s="32"/>
      <c r="H19" s="32"/>
      <c r="I19" s="32"/>
      <c r="J19" s="14" t="s">
        <v>7</v>
      </c>
      <c r="K19" s="32" t="s">
        <v>103</v>
      </c>
    </row>
    <row r="20" spans="1:11" ht="30">
      <c r="A20" s="23">
        <v>12</v>
      </c>
      <c r="B20" s="2" t="s">
        <v>176</v>
      </c>
      <c r="C20" s="14" t="s">
        <v>117</v>
      </c>
      <c r="D20" s="40">
        <v>3</v>
      </c>
      <c r="E20" s="32" t="s">
        <v>102</v>
      </c>
      <c r="F20" s="32"/>
      <c r="G20" s="32"/>
      <c r="H20" s="32"/>
      <c r="I20" s="32"/>
      <c r="J20" s="14" t="s">
        <v>118</v>
      </c>
      <c r="K20" s="32" t="s">
        <v>103</v>
      </c>
    </row>
    <row r="23" spans="1:11">
      <c r="A23" s="33" t="s">
        <v>119</v>
      </c>
      <c r="B23" s="33" t="s">
        <v>19</v>
      </c>
      <c r="C23" s="33" t="s">
        <v>120</v>
      </c>
      <c r="D23" s="41" t="s">
        <v>121</v>
      </c>
      <c r="E23" s="41"/>
      <c r="F23" s="34" t="s">
        <v>122</v>
      </c>
      <c r="G23" s="34"/>
      <c r="H23" s="34"/>
      <c r="I23" s="34"/>
      <c r="J23" s="34"/>
      <c r="K23" s="34"/>
    </row>
    <row r="24" spans="1:11">
      <c r="A24" s="29" t="s">
        <v>123</v>
      </c>
      <c r="B24" s="35">
        <f>AVERAGE(D9:D20)</f>
        <v>3</v>
      </c>
      <c r="C24" s="14" t="s">
        <v>124</v>
      </c>
      <c r="D24" s="42" t="s">
        <v>125</v>
      </c>
      <c r="E24" s="42"/>
      <c r="F24" s="36" t="s">
        <v>126</v>
      </c>
      <c r="G24" s="36" t="s">
        <v>127</v>
      </c>
      <c r="H24" s="36"/>
      <c r="I24" s="36" t="s">
        <v>94</v>
      </c>
      <c r="J24" s="36" t="s">
        <v>127</v>
      </c>
      <c r="K24" s="36"/>
    </row>
    <row r="25" spans="1:11">
      <c r="A25" s="29" t="s">
        <v>128</v>
      </c>
      <c r="B25" s="37">
        <f>COUNTIF(E9:E20,"High")</f>
        <v>0</v>
      </c>
      <c r="C25" s="14" t="s">
        <v>129</v>
      </c>
      <c r="D25" s="42" t="s">
        <v>130</v>
      </c>
      <c r="E25" s="42"/>
      <c r="F25" s="14">
        <v>1</v>
      </c>
      <c r="G25" s="14" t="s">
        <v>131</v>
      </c>
      <c r="H25" s="14"/>
      <c r="I25" s="14" t="s">
        <v>132</v>
      </c>
      <c r="J25" s="14" t="s">
        <v>133</v>
      </c>
      <c r="K25" s="14"/>
    </row>
    <row r="26" spans="1:11">
      <c r="A26" s="29" t="s">
        <v>134</v>
      </c>
      <c r="B26" s="37">
        <f>COUNTIF(K9:K20,"In Progress")</f>
        <v>0</v>
      </c>
      <c r="C26" s="14" t="s">
        <v>135</v>
      </c>
      <c r="D26" s="42" t="s">
        <v>136</v>
      </c>
      <c r="E26" s="42"/>
      <c r="F26" s="14">
        <v>2</v>
      </c>
      <c r="G26" s="14" t="s">
        <v>137</v>
      </c>
      <c r="H26" s="14"/>
      <c r="I26" s="14" t="s">
        <v>102</v>
      </c>
      <c r="J26" s="14" t="s">
        <v>138</v>
      </c>
      <c r="K26" s="14"/>
    </row>
    <row r="27" spans="1:11">
      <c r="A27" s="29" t="s">
        <v>139</v>
      </c>
      <c r="B27" s="37">
        <f>COUNTIF(K9:K20,"Completed")</f>
        <v>0</v>
      </c>
      <c r="C27" s="14" t="s">
        <v>140</v>
      </c>
      <c r="D27" s="42" t="s">
        <v>141</v>
      </c>
      <c r="E27" s="42"/>
      <c r="F27" s="14">
        <v>3</v>
      </c>
      <c r="G27" s="14" t="s">
        <v>142</v>
      </c>
      <c r="H27" s="14"/>
      <c r="I27" s="14" t="s">
        <v>143</v>
      </c>
      <c r="J27" s="14" t="s">
        <v>144</v>
      </c>
      <c r="K27" s="14"/>
    </row>
    <row r="28" spans="1:11">
      <c r="A28" s="29" t="s">
        <v>145</v>
      </c>
      <c r="B28" s="35">
        <f>MIN(D9:D20)</f>
        <v>3</v>
      </c>
      <c r="C28" s="14" t="s">
        <v>146</v>
      </c>
      <c r="D28" s="42" t="s">
        <v>147</v>
      </c>
      <c r="E28" s="42"/>
      <c r="F28" s="14">
        <v>4</v>
      </c>
      <c r="G28" s="14" t="s">
        <v>148</v>
      </c>
      <c r="H28" s="14"/>
      <c r="I28" s="14"/>
      <c r="J28" s="14"/>
      <c r="K28" s="14"/>
    </row>
    <row r="29" spans="1:11">
      <c r="A29" s="29" t="s">
        <v>149</v>
      </c>
      <c r="B29" s="9">
        <f>1-(B24/5)</f>
        <v>0.4</v>
      </c>
      <c r="C29" s="14" t="s">
        <v>150</v>
      </c>
      <c r="D29" s="42" t="s">
        <v>151</v>
      </c>
      <c r="E29" s="42"/>
      <c r="F29" s="14">
        <v>5</v>
      </c>
      <c r="G29" s="14" t="s">
        <v>152</v>
      </c>
      <c r="H29" s="14"/>
      <c r="I29" s="14"/>
      <c r="J29" s="14"/>
      <c r="K29" s="14"/>
    </row>
    <row r="32" spans="1:11">
      <c r="A32" s="38" t="s">
        <v>153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</row>
    <row r="33" spans="1:11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</row>
    <row r="34" spans="1:11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</row>
  </sheetData>
  <mergeCells count="11">
    <mergeCell ref="A1:K1"/>
    <mergeCell ref="A2:K2"/>
    <mergeCell ref="F23:K23"/>
    <mergeCell ref="A32:K34"/>
    <mergeCell ref="D23:E23"/>
    <mergeCell ref="D24:E24"/>
    <mergeCell ref="D25:E25"/>
    <mergeCell ref="D26:E26"/>
    <mergeCell ref="D27:E27"/>
    <mergeCell ref="D28:E28"/>
    <mergeCell ref="D29:E29"/>
  </mergeCells>
  <conditionalFormatting sqref="D9:D20">
    <cfRule type="colorScale" priority="1">
      <colorScale>
        <cfvo type="min"/>
        <cfvo type="percentile" val="50"/>
        <cfvo type="max"/>
        <color rgb="FFF4CCCC"/>
        <color rgb="FFFFF2CC"/>
        <color rgb="FFD9EAD3"/>
      </colorScale>
    </cfRule>
  </conditionalFormatting>
  <dataValidations count="3">
    <dataValidation type="list" sqref="D9:D20" xr:uid="{00000000-0002-0000-0300-000000000000}">
      <formula1>"1,2,3,4,5"</formula1>
    </dataValidation>
    <dataValidation type="list" sqref="E9:E20" xr:uid="{00000000-0002-0000-0300-000001000000}">
      <formula1>"High,Medium,Low"</formula1>
    </dataValidation>
    <dataValidation type="list" sqref="K9:K20" xr:uid="{00000000-0002-0000-0300-000002000000}">
      <formula1>"Not Started,In Progress,Completed,On Hold"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"/>
  <sheetViews>
    <sheetView workbookViewId="0">
      <selection sqref="A1:XFD1048576"/>
    </sheetView>
  </sheetViews>
  <sheetFormatPr defaultRowHeight="15"/>
  <cols>
    <col min="1" max="1" width="14" style="2" customWidth="1"/>
    <col min="2" max="2" width="27" style="2" customWidth="1"/>
    <col min="3" max="3" width="36" style="2" customWidth="1"/>
    <col min="4" max="4" width="18" style="2" customWidth="1"/>
    <col min="5" max="6" width="14" style="2" customWidth="1"/>
    <col min="7" max="7" width="22" style="2" customWidth="1"/>
    <col min="8" max="9" width="14" style="2" customWidth="1"/>
    <col min="10" max="10" width="16" style="2" customWidth="1"/>
    <col min="11" max="16384" width="9" style="2"/>
  </cols>
  <sheetData>
    <row r="1" spans="1:10" ht="21.75">
      <c r="A1" s="43" t="s">
        <v>154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>
      <c r="A2" s="28" t="s">
        <v>155</v>
      </c>
      <c r="B2" s="28"/>
      <c r="C2" s="28"/>
      <c r="D2" s="28"/>
      <c r="E2" s="28"/>
      <c r="F2" s="28"/>
      <c r="G2" s="28"/>
      <c r="H2" s="28"/>
      <c r="I2" s="28"/>
      <c r="J2" s="28"/>
    </row>
    <row r="4" spans="1:10">
      <c r="A4" s="44" t="s">
        <v>156</v>
      </c>
      <c r="B4" s="44" t="s">
        <v>91</v>
      </c>
      <c r="C4" s="44" t="s">
        <v>157</v>
      </c>
      <c r="D4" s="44" t="s">
        <v>97</v>
      </c>
      <c r="E4" s="44" t="s">
        <v>158</v>
      </c>
      <c r="F4" s="44" t="s">
        <v>98</v>
      </c>
      <c r="G4" s="44" t="s">
        <v>159</v>
      </c>
      <c r="H4" s="44" t="s">
        <v>160</v>
      </c>
      <c r="I4" s="44" t="s">
        <v>161</v>
      </c>
      <c r="J4" s="44" t="s">
        <v>100</v>
      </c>
    </row>
    <row r="5" spans="1:10">
      <c r="A5" s="29" t="s">
        <v>162</v>
      </c>
      <c r="B5" s="45"/>
      <c r="C5" s="45"/>
      <c r="D5" s="45"/>
      <c r="E5" s="46"/>
      <c r="F5" s="46"/>
      <c r="G5" s="45"/>
      <c r="H5" s="45"/>
      <c r="I5" s="45"/>
      <c r="J5" s="45" t="s">
        <v>103</v>
      </c>
    </row>
    <row r="6" spans="1:10">
      <c r="A6" s="29" t="s">
        <v>162</v>
      </c>
      <c r="B6" s="45"/>
      <c r="C6" s="45"/>
      <c r="D6" s="45"/>
      <c r="E6" s="46"/>
      <c r="F6" s="46"/>
      <c r="G6" s="45"/>
      <c r="H6" s="45"/>
      <c r="I6" s="45"/>
      <c r="J6" s="45" t="s">
        <v>103</v>
      </c>
    </row>
    <row r="7" spans="1:10">
      <c r="A7" s="29" t="s">
        <v>162</v>
      </c>
      <c r="B7" s="45"/>
      <c r="C7" s="45"/>
      <c r="D7" s="45"/>
      <c r="E7" s="46"/>
      <c r="F7" s="46"/>
      <c r="G7" s="45"/>
      <c r="H7" s="45"/>
      <c r="I7" s="45"/>
      <c r="J7" s="45" t="s">
        <v>103</v>
      </c>
    </row>
    <row r="8" spans="1:10">
      <c r="A8" s="29" t="s">
        <v>162</v>
      </c>
      <c r="B8" s="45"/>
      <c r="C8" s="45"/>
      <c r="D8" s="45"/>
      <c r="E8" s="46"/>
      <c r="F8" s="46"/>
      <c r="G8" s="45"/>
      <c r="H8" s="45"/>
      <c r="I8" s="45"/>
      <c r="J8" s="45" t="s">
        <v>103</v>
      </c>
    </row>
    <row r="9" spans="1:10">
      <c r="A9" s="29" t="s">
        <v>163</v>
      </c>
      <c r="B9" s="45"/>
      <c r="C9" s="45"/>
      <c r="D9" s="45"/>
      <c r="E9" s="46"/>
      <c r="F9" s="46"/>
      <c r="G9" s="45"/>
      <c r="H9" s="45"/>
      <c r="I9" s="45"/>
      <c r="J9" s="45" t="s">
        <v>103</v>
      </c>
    </row>
    <row r="10" spans="1:10">
      <c r="A10" s="29" t="s">
        <v>163</v>
      </c>
      <c r="B10" s="45"/>
      <c r="C10" s="45"/>
      <c r="D10" s="45"/>
      <c r="E10" s="46"/>
      <c r="F10" s="46"/>
      <c r="G10" s="45"/>
      <c r="H10" s="45"/>
      <c r="I10" s="45"/>
      <c r="J10" s="45" t="s">
        <v>103</v>
      </c>
    </row>
    <row r="11" spans="1:10">
      <c r="A11" s="29" t="s">
        <v>163</v>
      </c>
      <c r="B11" s="45"/>
      <c r="C11" s="45"/>
      <c r="D11" s="45"/>
      <c r="E11" s="46"/>
      <c r="F11" s="46"/>
      <c r="G11" s="45"/>
      <c r="H11" s="45"/>
      <c r="I11" s="45"/>
      <c r="J11" s="45" t="s">
        <v>103</v>
      </c>
    </row>
    <row r="12" spans="1:10">
      <c r="A12" s="29" t="s">
        <v>163</v>
      </c>
      <c r="B12" s="45"/>
      <c r="C12" s="45"/>
      <c r="D12" s="45"/>
      <c r="E12" s="46"/>
      <c r="F12" s="46"/>
      <c r="G12" s="45"/>
      <c r="H12" s="45"/>
      <c r="I12" s="45"/>
      <c r="J12" s="45" t="s">
        <v>103</v>
      </c>
    </row>
    <row r="13" spans="1:10">
      <c r="A13" s="29" t="s">
        <v>164</v>
      </c>
      <c r="B13" s="45"/>
      <c r="C13" s="45"/>
      <c r="D13" s="45"/>
      <c r="E13" s="46"/>
      <c r="F13" s="46"/>
      <c r="G13" s="45"/>
      <c r="H13" s="45"/>
      <c r="I13" s="45"/>
      <c r="J13" s="45" t="s">
        <v>103</v>
      </c>
    </row>
    <row r="14" spans="1:10">
      <c r="A14" s="29" t="s">
        <v>164</v>
      </c>
      <c r="B14" s="45"/>
      <c r="C14" s="45"/>
      <c r="D14" s="45"/>
      <c r="E14" s="46"/>
      <c r="F14" s="46"/>
      <c r="G14" s="45"/>
      <c r="H14" s="45"/>
      <c r="I14" s="45"/>
      <c r="J14" s="45" t="s">
        <v>103</v>
      </c>
    </row>
    <row r="15" spans="1:10">
      <c r="A15" s="29" t="s">
        <v>164</v>
      </c>
      <c r="B15" s="45"/>
      <c r="C15" s="45"/>
      <c r="D15" s="45"/>
      <c r="E15" s="46"/>
      <c r="F15" s="46"/>
      <c r="G15" s="45"/>
      <c r="H15" s="45"/>
      <c r="I15" s="45"/>
      <c r="J15" s="45" t="s">
        <v>103</v>
      </c>
    </row>
    <row r="16" spans="1:10">
      <c r="A16" s="29" t="s">
        <v>164</v>
      </c>
      <c r="B16" s="45"/>
      <c r="C16" s="45"/>
      <c r="D16" s="45"/>
      <c r="E16" s="46"/>
      <c r="F16" s="46"/>
      <c r="G16" s="45"/>
      <c r="H16" s="45"/>
      <c r="I16" s="45"/>
      <c r="J16" s="45" t="s">
        <v>103</v>
      </c>
    </row>
  </sheetData>
  <mergeCells count="2">
    <mergeCell ref="A1:J1"/>
    <mergeCell ref="A2:J2"/>
  </mergeCells>
  <dataValidations count="2">
    <dataValidation type="list" sqref="B5:B16" xr:uid="{00000000-0002-0000-0400-000000000000}">
      <formula1>"Cutting Costs,Market-Dominating Position,Compelling Offers,Increasing Prices,Upselling &amp; Cross-Selling,Bundling,Downselling,Additional Products &amp; Services,Alliances &amp; Joint Ventures,Drip Campaigns,Lead Generation,Digital Marketing"</formula1>
    </dataValidation>
    <dataValidation type="list" sqref="J5:J16" xr:uid="{00000000-0002-0000-0400-000001000000}">
      <formula1>"Not Started,In Progress,Completed,On Hold"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Profit Simulator</vt:lpstr>
      <vt:lpstr>Lever Analysis</vt:lpstr>
      <vt:lpstr>Instructions</vt:lpstr>
      <vt:lpstr>12 Improvement Areas</vt:lpstr>
      <vt:lpstr>90-Day Roadmap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</dc:creator>
  <cp:lastModifiedBy>Brian Phelps</cp:lastModifiedBy>
  <dcterms:created xsi:type="dcterms:W3CDTF">2026-09-02T22:00:31Z</dcterms:created>
  <dcterms:modified xsi:type="dcterms:W3CDTF">2026-09-03T01:06:20Z</dcterms:modified>
</cp:coreProperties>
</file>